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80" windowWidth="18195" windowHeight="11205"/>
  </bookViews>
  <sheets>
    <sheet name="за 5 месяцев 2024 года " sheetId="9" r:id="rId1"/>
  </sheets>
  <calcPr calcId="145621"/>
</workbook>
</file>

<file path=xl/calcChain.xml><?xml version="1.0" encoding="utf-8"?>
<calcChain xmlns="http://schemas.openxmlformats.org/spreadsheetml/2006/main">
  <c r="N8" i="9" l="1"/>
  <c r="M28" i="9"/>
  <c r="N26" i="9"/>
  <c r="O13" i="9"/>
  <c r="O14" i="9"/>
  <c r="M13" i="9"/>
  <c r="M14" i="9"/>
  <c r="P8" i="9"/>
  <c r="H8" i="9"/>
  <c r="H24" i="9"/>
  <c r="H27" i="9"/>
  <c r="H26" i="9"/>
  <c r="G28" i="9"/>
  <c r="G13" i="9"/>
  <c r="G14" i="9"/>
  <c r="E8" i="9" l="1"/>
  <c r="H22" i="9" l="1"/>
  <c r="H12" i="9"/>
  <c r="H11" i="9"/>
  <c r="H19" i="9"/>
  <c r="H10" i="9"/>
  <c r="H18" i="9"/>
  <c r="H13" i="9"/>
  <c r="H9" i="9"/>
  <c r="H17" i="9"/>
  <c r="H21" i="9"/>
  <c r="H16" i="9"/>
  <c r="H15" i="9"/>
  <c r="K8" i="9"/>
  <c r="N25" i="9" l="1"/>
  <c r="N16" i="9"/>
  <c r="N11" i="9"/>
  <c r="N10" i="9"/>
  <c r="N17" i="9"/>
  <c r="N27" i="9"/>
  <c r="N12" i="9"/>
  <c r="N15" i="9"/>
  <c r="O23" i="9" l="1"/>
  <c r="M23" i="9"/>
  <c r="L23" i="9"/>
  <c r="H23" i="9" l="1"/>
  <c r="H28" i="9"/>
  <c r="J8" i="9"/>
  <c r="N28" i="9" l="1"/>
  <c r="N24" i="9"/>
  <c r="N9" i="9"/>
  <c r="N20" i="9"/>
  <c r="N13" i="9"/>
  <c r="N21" i="9"/>
  <c r="N14" i="9"/>
  <c r="N18" i="9"/>
  <c r="N22" i="9"/>
  <c r="N19" i="9"/>
  <c r="I8" i="9" l="1"/>
  <c r="L8" i="9" s="1"/>
  <c r="O26" i="9" l="1"/>
  <c r="O27" i="9"/>
  <c r="O28" i="9"/>
  <c r="O25" i="9"/>
  <c r="O20" i="9"/>
  <c r="O19" i="9"/>
  <c r="L28" i="9"/>
  <c r="G9" i="9" l="1"/>
  <c r="O12" i="9" l="1"/>
  <c r="O11" i="9"/>
  <c r="C8" i="9" l="1"/>
  <c r="O22" i="9" l="1"/>
  <c r="H25" i="9" l="1"/>
  <c r="H14" i="9"/>
  <c r="H20" i="9"/>
  <c r="D8" i="9" l="1"/>
  <c r="F9" i="9" l="1"/>
  <c r="M27" i="9" l="1"/>
  <c r="L27" i="9"/>
  <c r="P28" i="9"/>
  <c r="M9" i="9" l="1"/>
  <c r="M10" i="9"/>
  <c r="M11" i="9"/>
  <c r="M12" i="9"/>
  <c r="M15" i="9"/>
  <c r="M16" i="9"/>
  <c r="M17" i="9"/>
  <c r="M18" i="9"/>
  <c r="M19" i="9"/>
  <c r="M20" i="9"/>
  <c r="M21" i="9"/>
  <c r="M22" i="9"/>
  <c r="M24" i="9"/>
  <c r="M26" i="9"/>
  <c r="M8" i="9"/>
  <c r="L9" i="9" l="1"/>
  <c r="O15" i="9"/>
  <c r="O16" i="9"/>
  <c r="O17" i="9"/>
  <c r="O18" i="9"/>
  <c r="O21" i="9"/>
  <c r="O24" i="9"/>
  <c r="L10" i="9" l="1"/>
  <c r="L11" i="9"/>
  <c r="L12" i="9"/>
  <c r="L14" i="9"/>
  <c r="L15" i="9"/>
  <c r="L16" i="9"/>
  <c r="L17" i="9"/>
  <c r="L18" i="9"/>
  <c r="L19" i="9"/>
  <c r="L20" i="9"/>
  <c r="L21" i="9"/>
  <c r="L22" i="9"/>
  <c r="L24" i="9"/>
  <c r="L26" i="9"/>
  <c r="O9" i="9" l="1"/>
  <c r="F27" i="9"/>
  <c r="G27" i="9"/>
  <c r="P27" i="9" s="1"/>
  <c r="P25" i="9"/>
  <c r="G26" i="9" l="1"/>
  <c r="P26" i="9" s="1"/>
  <c r="F26" i="9"/>
  <c r="F23" i="9" l="1"/>
  <c r="G23" i="9"/>
  <c r="G24" i="9" l="1"/>
  <c r="F24" i="9"/>
  <c r="P23" i="9"/>
  <c r="G22" i="9"/>
  <c r="F22" i="9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P14" i="9"/>
  <c r="F14" i="9"/>
  <c r="G12" i="9"/>
  <c r="F12" i="9"/>
  <c r="G11" i="9"/>
  <c r="F11" i="9"/>
  <c r="O10" i="9"/>
  <c r="G10" i="9"/>
  <c r="F10" i="9"/>
  <c r="P22" i="9" l="1"/>
  <c r="P19" i="9"/>
  <c r="P10" i="9"/>
  <c r="P17" i="9"/>
  <c r="P16" i="9"/>
  <c r="P24" i="9"/>
  <c r="P21" i="9"/>
  <c r="P20" i="9"/>
  <c r="P18" i="9"/>
  <c r="P15" i="9"/>
  <c r="P9" i="9"/>
  <c r="P11" i="9"/>
  <c r="P12" i="9"/>
  <c r="F8" i="9"/>
  <c r="O8" i="9"/>
  <c r="G8" i="9"/>
</calcChain>
</file>

<file path=xl/sharedStrings.xml><?xml version="1.0" encoding="utf-8"?>
<sst xmlns="http://schemas.openxmlformats.org/spreadsheetml/2006/main" count="50" uniqueCount="47">
  <si>
    <t>Код</t>
  </si>
  <si>
    <t>Наименование муниципальной программы</t>
  </si>
  <si>
    <t>Анализ исполнения расходов бюджета городского округа город Первомайск Нижегородской области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</si>
  <si>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</si>
  <si>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</si>
  <si>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</si>
  <si>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</si>
  <si>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</si>
  <si>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</si>
  <si>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Развитие образования городского округа город Первомайск Нижегородской области</t>
  </si>
  <si>
    <t>Исполнено, руб.</t>
  </si>
  <si>
    <t>Исполнено прошлый год, руб.</t>
  </si>
  <si>
    <t>Социальная поддержка граждан городского округа город Первомайск Нижегородской области</t>
  </si>
  <si>
    <t>Обеспечение населения городского округа город Первомайск Нижегородской области качественными услугами в сфере жилищно-коммунального хозяйства</t>
  </si>
  <si>
    <t>Содействие занятости населения городского округа год Первомайск Нижегородской области</t>
  </si>
  <si>
    <t>Охрана окружающей среды в городском округе город Первомайск Нижегородской области</t>
  </si>
  <si>
    <t>Развитие культуры городского округа город Первомайск Нижегородской области</t>
  </si>
  <si>
    <t>Итого по программам</t>
  </si>
  <si>
    <t>Обеспечение населения городского округа город Первомайск Нижегородской области доступным и комфортным жильем</t>
  </si>
  <si>
    <t>Развитие физической культуры и спорта в городском округе город Первомайск Нижегородской области</t>
  </si>
  <si>
    <t>Развитие агропромышленного комплекса городского округа город Первомайск Нижегородской области</t>
  </si>
  <si>
    <t>Развитие транспортной системы городского округа город Первомайск Нижегородской области</t>
  </si>
  <si>
    <t>Управление муниципальным имуществом городского округа город Первомайск Нижегородской области</t>
  </si>
  <si>
    <t>Управление муниципальными финансами городского округа город Первомайск Нижегородской области</t>
  </si>
  <si>
    <t>Развитие предпринимательства и торговли в городском округе город Первомайск Нижегородской области</t>
  </si>
  <si>
    <t>Развитие инвестиционного климата городского округа город Первомайск Нижегородской области</t>
  </si>
  <si>
    <t>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</t>
  </si>
  <si>
    <t>Обеспечение общественного порядка и противодействия преступности в городском округе город Первомайск Нижегородской области</t>
  </si>
  <si>
    <t>Первоначальные годовые назначения, руб.</t>
  </si>
  <si>
    <t>Уточненные годовые назначения,                                                               руб.</t>
  </si>
  <si>
    <t>к первоначальным годовым назначениям</t>
  </si>
  <si>
    <t>к уточненным годовым назначениям</t>
  </si>
  <si>
    <t>5=4/2*100</t>
  </si>
  <si>
    <t>6=4/3*100</t>
  </si>
  <si>
    <t>Уточненные годовые назначения прошлого года, руб.</t>
  </si>
  <si>
    <t>Изменение % исполнения к уточненным годовым назначениям</t>
  </si>
  <si>
    <t>11=10/8*100</t>
  </si>
  <si>
    <t>12=10/9*100</t>
  </si>
  <si>
    <t>14=4/10*100</t>
  </si>
  <si>
    <t>15=6-12</t>
  </si>
  <si>
    <t>Информационное и материально техническое обеспечение деятельности органов местного самоуправления городского округа город Первомайск Нижегородской области</t>
  </si>
  <si>
    <t xml:space="preserve">Энергоэффективность и развитие энергетики городского округа город Первомайск Нижегородской области </t>
  </si>
  <si>
    <t>Переселение граждан из аварийного жилищного фонда га территории городского округа город Первомайск Нижегородской области на 2019-2025 годы</t>
  </si>
  <si>
    <t>Формирование современной городской среды на территории городского округа город Первомайск Нижегородской области на 2018-2024 годы</t>
  </si>
  <si>
    <t xml:space="preserve"> </t>
  </si>
  <si>
    <t>Информация об исполнении за 5 месяцев 2024 года в разрезе муниципальных программ</t>
  </si>
  <si>
    <t>за 5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</si>
</sst>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zoomScale="77" zoomScaleNormal="77" workbookViewId="0">
      <selection activeCell="I14" sqref="I14"/>
    </sheetView>
  </sheetViews>
  <sheetFormatPr defaultRowHeight="15" x14ac:dyDescent="0.25"/>
  <cols>
    <col min="1" max="1" width="43" customWidth="1"/>
    <col min="2" max="2" width="0" hidden="1" customWidth="1"/>
    <col min="3" max="3" width="19.42578125" customWidth="1"/>
    <col min="4" max="4" width="17.5703125" customWidth="1"/>
    <col min="5" max="5" width="18.42578125" customWidth="1"/>
    <col min="6" max="6" width="9.85546875" customWidth="1"/>
    <col min="7" max="7" width="9.7109375" customWidth="1"/>
    <col min="8" max="8" width="10.28515625" customWidth="1"/>
    <col min="9" max="9" width="17" customWidth="1"/>
    <col min="10" max="10" width="17.28515625" customWidth="1"/>
    <col min="11" max="11" width="17.7109375" customWidth="1"/>
    <col min="12" max="12" width="10.85546875" customWidth="1"/>
    <col min="14" max="14" width="9.5703125" customWidth="1"/>
    <col min="15" max="15" width="13.140625" bestFit="1" customWidth="1"/>
    <col min="16" max="16" width="12.85546875" customWidth="1"/>
  </cols>
  <sheetData>
    <row r="1" spans="1:16" ht="21" x14ac:dyDescent="0.35">
      <c r="A1" s="22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1"/>
    </row>
    <row r="2" spans="1:16" ht="18.75" x14ac:dyDescent="0.3">
      <c r="A2" s="24" t="s">
        <v>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1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 customHeight="1" x14ac:dyDescent="0.25">
      <c r="A4" s="26" t="s">
        <v>1</v>
      </c>
      <c r="B4" s="26" t="s">
        <v>0</v>
      </c>
      <c r="C4" s="28" t="s">
        <v>46</v>
      </c>
      <c r="D4" s="29"/>
      <c r="E4" s="29"/>
      <c r="F4" s="29"/>
      <c r="G4" s="29"/>
      <c r="H4" s="30"/>
      <c r="I4" s="17" t="s">
        <v>28</v>
      </c>
      <c r="J4" s="28" t="s">
        <v>5</v>
      </c>
      <c r="K4" s="32"/>
      <c r="L4" s="32"/>
      <c r="M4" s="32"/>
      <c r="N4" s="32"/>
      <c r="O4" s="32"/>
      <c r="P4" s="33"/>
    </row>
    <row r="5" spans="1:16" ht="33" customHeight="1" x14ac:dyDescent="0.25">
      <c r="A5" s="26"/>
      <c r="B5" s="26"/>
      <c r="C5" s="34" t="s">
        <v>28</v>
      </c>
      <c r="D5" s="34" t="s">
        <v>29</v>
      </c>
      <c r="E5" s="34" t="s">
        <v>10</v>
      </c>
      <c r="F5" s="28" t="s">
        <v>3</v>
      </c>
      <c r="G5" s="33"/>
      <c r="H5" s="17" t="s">
        <v>4</v>
      </c>
      <c r="I5" s="31"/>
      <c r="J5" s="17" t="s">
        <v>34</v>
      </c>
      <c r="K5" s="17" t="s">
        <v>11</v>
      </c>
      <c r="L5" s="19" t="s">
        <v>6</v>
      </c>
      <c r="M5" s="20"/>
      <c r="N5" s="17" t="s">
        <v>7</v>
      </c>
      <c r="O5" s="17" t="s">
        <v>8</v>
      </c>
      <c r="P5" s="17" t="s">
        <v>35</v>
      </c>
    </row>
    <row r="6" spans="1:16" ht="76.5" x14ac:dyDescent="0.25">
      <c r="A6" s="27"/>
      <c r="B6" s="27"/>
      <c r="C6" s="35"/>
      <c r="D6" s="35"/>
      <c r="E6" s="35"/>
      <c r="F6" s="7" t="s">
        <v>30</v>
      </c>
      <c r="G6" s="7" t="s">
        <v>31</v>
      </c>
      <c r="H6" s="36"/>
      <c r="I6" s="18"/>
      <c r="J6" s="18"/>
      <c r="K6" s="18"/>
      <c r="L6" s="7" t="s">
        <v>30</v>
      </c>
      <c r="M6" s="7" t="s">
        <v>31</v>
      </c>
      <c r="N6" s="21"/>
      <c r="O6" s="21"/>
      <c r="P6" s="21"/>
    </row>
    <row r="7" spans="1:16" ht="25.5" x14ac:dyDescent="0.25">
      <c r="A7" s="13">
        <v>1</v>
      </c>
      <c r="B7" s="13"/>
      <c r="C7" s="13">
        <v>2</v>
      </c>
      <c r="D7" s="13">
        <v>3</v>
      </c>
      <c r="E7" s="13">
        <v>4</v>
      </c>
      <c r="F7" s="13" t="s">
        <v>32</v>
      </c>
      <c r="G7" s="13" t="s">
        <v>33</v>
      </c>
      <c r="H7" s="13">
        <v>7</v>
      </c>
      <c r="I7" s="13">
        <v>8</v>
      </c>
      <c r="J7" s="13">
        <v>9</v>
      </c>
      <c r="K7" s="13">
        <v>10</v>
      </c>
      <c r="L7" s="13" t="s">
        <v>36</v>
      </c>
      <c r="M7" s="13" t="s">
        <v>37</v>
      </c>
      <c r="N7" s="13">
        <v>13</v>
      </c>
      <c r="O7" s="13" t="s">
        <v>38</v>
      </c>
      <c r="P7" s="13" t="s">
        <v>39</v>
      </c>
    </row>
    <row r="8" spans="1:16" ht="24.75" customHeight="1" x14ac:dyDescent="0.25">
      <c r="A8" s="4" t="s">
        <v>17</v>
      </c>
      <c r="B8" s="5"/>
      <c r="C8" s="8">
        <f>SUM(C9:C28)</f>
        <v>1005162500</v>
      </c>
      <c r="D8" s="8">
        <f>SUM(D9:D28)</f>
        <v>1280608211.1199999</v>
      </c>
      <c r="E8" s="8">
        <f>E9+E10+E11+E12+E13+E14+E15+E16+E17+E18+E19+E20+E21+E22+E23+E24+E25+E26+E27+E28</f>
        <v>400606183.35000002</v>
      </c>
      <c r="F8" s="8">
        <f t="shared" ref="F8:F27" si="0">SUM(E8/C8*100)</f>
        <v>39.854867581112508</v>
      </c>
      <c r="G8" s="8">
        <f t="shared" ref="G8:G27" si="1">SUM(E8/D8*100)</f>
        <v>31.282493730040677</v>
      </c>
      <c r="H8" s="14">
        <f>H9+H10+H11+H12+H13+H14+H15+H16+H17+H18+H19+H20+H21+H22+H24+H23+H25+H26+H27+H28-0.1</f>
        <v>99.999999999999972</v>
      </c>
      <c r="I8" s="8">
        <f>SUM(I9:I28)</f>
        <v>1117578500</v>
      </c>
      <c r="J8" s="8">
        <f>SUM(J9:J28)</f>
        <v>1238496284.0999999</v>
      </c>
      <c r="K8" s="8">
        <f>SUM(K9:K28)</f>
        <v>419179734.85000002</v>
      </c>
      <c r="L8" s="8">
        <f t="shared" ref="L8:L27" si="2">SUM(K8/I8*100)</f>
        <v>37.507856034274106</v>
      </c>
      <c r="M8" s="8">
        <f t="shared" ref="M8:M28" si="3">SUM(K8/J8*100)</f>
        <v>33.845861326472431</v>
      </c>
      <c r="N8" s="14">
        <f>N9+N10+N11+N12+N13+N14+N15+N16+N17+N18+N19+N20+N21+N22+N23+N24+N25+N26++N27+N28-0.1</f>
        <v>100</v>
      </c>
      <c r="O8" s="8">
        <f>SUM(E8/K8*100)</f>
        <v>95.569072176963331</v>
      </c>
      <c r="P8" s="8">
        <f>SUM(G8-M8)</f>
        <v>-2.5633675964317533</v>
      </c>
    </row>
    <row r="9" spans="1:16" ht="51.75" customHeight="1" x14ac:dyDescent="0.25">
      <c r="A9" s="2" t="s">
        <v>9</v>
      </c>
      <c r="B9" s="6"/>
      <c r="C9" s="10">
        <v>444374400</v>
      </c>
      <c r="D9" s="12">
        <v>508857239.60000002</v>
      </c>
      <c r="E9" s="12">
        <v>201156863.94</v>
      </c>
      <c r="F9" s="10">
        <f t="shared" si="0"/>
        <v>45.267428533236838</v>
      </c>
      <c r="G9" s="10">
        <f t="shared" si="1"/>
        <v>39.531099940353485</v>
      </c>
      <c r="H9" s="11">
        <f>E9/E8*100</f>
        <v>50.213120091622265</v>
      </c>
      <c r="I9" s="10">
        <v>386650100</v>
      </c>
      <c r="J9" s="12">
        <v>402160802.06</v>
      </c>
      <c r="K9" s="12">
        <v>155860778.28</v>
      </c>
      <c r="L9" s="10">
        <f t="shared" si="2"/>
        <v>40.310549067490221</v>
      </c>
      <c r="M9" s="12">
        <f t="shared" si="3"/>
        <v>38.755835347858323</v>
      </c>
      <c r="N9" s="11">
        <f>K9/K8*100</f>
        <v>37.182326654167454</v>
      </c>
      <c r="O9" s="9">
        <f>SUM(E9/K9*100)</f>
        <v>129.06188853915944</v>
      </c>
      <c r="P9" s="9">
        <f>SUM(G9-M9)</f>
        <v>0.77526459249516222</v>
      </c>
    </row>
    <row r="10" spans="1:16" ht="48.75" customHeight="1" x14ac:dyDescent="0.25">
      <c r="A10" s="2" t="s">
        <v>12</v>
      </c>
      <c r="B10" s="3"/>
      <c r="C10" s="10">
        <v>3505200</v>
      </c>
      <c r="D10" s="12">
        <v>3505200</v>
      </c>
      <c r="E10" s="12">
        <v>1323144.47</v>
      </c>
      <c r="F10" s="10">
        <f t="shared" si="0"/>
        <v>37.748044904712998</v>
      </c>
      <c r="G10" s="10">
        <f t="shared" si="1"/>
        <v>37.748044904712998</v>
      </c>
      <c r="H10" s="11">
        <f>E10/E8*100</f>
        <v>0.33028558344642434</v>
      </c>
      <c r="I10" s="10">
        <v>3092000</v>
      </c>
      <c r="J10" s="12">
        <v>3092011.25</v>
      </c>
      <c r="K10" s="12">
        <v>1273085.95</v>
      </c>
      <c r="L10" s="10">
        <f t="shared" si="2"/>
        <v>41.173543014230269</v>
      </c>
      <c r="M10" s="12">
        <f t="shared" si="3"/>
        <v>41.173393208061583</v>
      </c>
      <c r="N10" s="11">
        <f>K10/K8*100</f>
        <v>0.30370884948805149</v>
      </c>
      <c r="O10" s="9">
        <f>SUM(E10/K10*100)</f>
        <v>103.93206130348074</v>
      </c>
      <c r="P10" s="9">
        <f t="shared" ref="P10:P27" si="4">SUM(G10-M10)</f>
        <v>-3.425348303348585</v>
      </c>
    </row>
    <row r="11" spans="1:16" ht="66" customHeight="1" x14ac:dyDescent="0.25">
      <c r="A11" s="2" t="s">
        <v>18</v>
      </c>
      <c r="B11" s="3"/>
      <c r="C11" s="10">
        <v>9846300</v>
      </c>
      <c r="D11" s="12">
        <v>9139264.7699999996</v>
      </c>
      <c r="E11" s="12">
        <v>4318297.63</v>
      </c>
      <c r="F11" s="10">
        <f t="shared" si="0"/>
        <v>43.857059301463494</v>
      </c>
      <c r="G11" s="10">
        <f t="shared" si="1"/>
        <v>47.249945577405569</v>
      </c>
      <c r="H11" s="11">
        <f>E11/E8*100</f>
        <v>1.0779408330368196</v>
      </c>
      <c r="I11" s="10">
        <v>9760500</v>
      </c>
      <c r="J11" s="12">
        <v>7618239.5999999996</v>
      </c>
      <c r="K11" s="12">
        <v>5220067.1900000004</v>
      </c>
      <c r="L11" s="10">
        <f t="shared" si="2"/>
        <v>53.481555145740487</v>
      </c>
      <c r="M11" s="12">
        <f t="shared" si="3"/>
        <v>68.52064865484148</v>
      </c>
      <c r="N11" s="11">
        <f>K11/K8*100</f>
        <v>1.2453052368736188</v>
      </c>
      <c r="O11" s="9">
        <f>SUM(E11/K11*100)</f>
        <v>82.724943431235786</v>
      </c>
      <c r="P11" s="9">
        <f t="shared" si="4"/>
        <v>-21.270703077435911</v>
      </c>
    </row>
    <row r="12" spans="1:16" ht="81" customHeight="1" x14ac:dyDescent="0.25">
      <c r="A12" s="2" t="s">
        <v>13</v>
      </c>
      <c r="B12" s="3"/>
      <c r="C12" s="10">
        <v>168626300</v>
      </c>
      <c r="D12" s="12">
        <v>285924232.75</v>
      </c>
      <c r="E12" s="12">
        <v>32254256.32</v>
      </c>
      <c r="F12" s="10">
        <f t="shared" si="0"/>
        <v>19.127654654107932</v>
      </c>
      <c r="G12" s="10">
        <f t="shared" si="1"/>
        <v>11.280700488300951</v>
      </c>
      <c r="H12" s="11">
        <f>E12/E8*100</f>
        <v>8.0513625751553182</v>
      </c>
      <c r="I12" s="10">
        <v>198957000</v>
      </c>
      <c r="J12" s="12">
        <v>129039745.73</v>
      </c>
      <c r="K12" s="12">
        <v>17598946.170000002</v>
      </c>
      <c r="L12" s="10">
        <f t="shared" si="2"/>
        <v>8.8456029041451174</v>
      </c>
      <c r="M12" s="12">
        <f t="shared" si="3"/>
        <v>13.638391853951463</v>
      </c>
      <c r="N12" s="11">
        <f>K12/K8*100</f>
        <v>4.1984248537915692</v>
      </c>
      <c r="O12" s="9">
        <f>SUM(E12/K12*100)</f>
        <v>183.27379383080412</v>
      </c>
      <c r="P12" s="9">
        <f t="shared" si="4"/>
        <v>-2.3576913656505116</v>
      </c>
    </row>
    <row r="13" spans="1:16" ht="48.75" hidden="1" customHeight="1" x14ac:dyDescent="0.25">
      <c r="A13" s="2" t="s">
        <v>14</v>
      </c>
      <c r="B13" s="3"/>
      <c r="C13" s="10">
        <v>0</v>
      </c>
      <c r="D13" s="12">
        <v>0</v>
      </c>
      <c r="E13" s="12">
        <v>0</v>
      </c>
      <c r="F13" s="10">
        <v>0</v>
      </c>
      <c r="G13" s="10" t="e">
        <f t="shared" si="1"/>
        <v>#DIV/0!</v>
      </c>
      <c r="H13" s="11">
        <f>E13/E8*100</f>
        <v>0</v>
      </c>
      <c r="I13" s="10">
        <v>0</v>
      </c>
      <c r="J13" s="12">
        <v>0</v>
      </c>
      <c r="K13" s="12">
        <v>0</v>
      </c>
      <c r="L13" s="10">
        <v>0</v>
      </c>
      <c r="M13" s="12" t="e">
        <f t="shared" si="3"/>
        <v>#DIV/0!</v>
      </c>
      <c r="N13" s="11">
        <f>K13/K8*100</f>
        <v>0</v>
      </c>
      <c r="O13" s="9" t="e">
        <f t="shared" ref="O13:O14" si="5">SUM(E13/K13*100)</f>
        <v>#DIV/0!</v>
      </c>
      <c r="P13" s="9">
        <v>0</v>
      </c>
    </row>
    <row r="14" spans="1:16" ht="51" customHeight="1" x14ac:dyDescent="0.25">
      <c r="A14" s="2" t="s">
        <v>15</v>
      </c>
      <c r="B14" s="3"/>
      <c r="C14" s="10">
        <v>6134000</v>
      </c>
      <c r="D14" s="12">
        <v>10344126.33</v>
      </c>
      <c r="E14" s="12">
        <v>943116.66</v>
      </c>
      <c r="F14" s="10">
        <f t="shared" si="0"/>
        <v>15.375230844473428</v>
      </c>
      <c r="G14" s="10">
        <f t="shared" si="1"/>
        <v>9.1174124320656862</v>
      </c>
      <c r="H14" s="11">
        <f>E14/E8*100</f>
        <v>0.2354223921641323</v>
      </c>
      <c r="I14" s="10">
        <v>1895200</v>
      </c>
      <c r="J14" s="12">
        <v>8247700</v>
      </c>
      <c r="K14" s="12">
        <v>3087900</v>
      </c>
      <c r="L14" s="10">
        <f t="shared" si="2"/>
        <v>162.93267201350781</v>
      </c>
      <c r="M14" s="12">
        <f t="shared" si="3"/>
        <v>37.439528595850966</v>
      </c>
      <c r="N14" s="11">
        <f>K14/K8*100</f>
        <v>0.73665297801311391</v>
      </c>
      <c r="O14" s="9">
        <f t="shared" si="5"/>
        <v>30.542331681725443</v>
      </c>
      <c r="P14" s="9">
        <f t="shared" si="4"/>
        <v>-28.322116163785282</v>
      </c>
    </row>
    <row r="15" spans="1:16" ht="46.5" customHeight="1" x14ac:dyDescent="0.25">
      <c r="A15" s="2" t="s">
        <v>16</v>
      </c>
      <c r="B15" s="3"/>
      <c r="C15" s="10">
        <v>107784600</v>
      </c>
      <c r="D15" s="12">
        <v>116323512</v>
      </c>
      <c r="E15" s="12">
        <v>45417093.920000002</v>
      </c>
      <c r="F15" s="10">
        <f t="shared" si="0"/>
        <v>42.136904455738581</v>
      </c>
      <c r="G15" s="10">
        <f t="shared" si="1"/>
        <v>39.04377811426464</v>
      </c>
      <c r="H15" s="11">
        <f>E15/E8*100</f>
        <v>11.337092588089231</v>
      </c>
      <c r="I15" s="10">
        <v>82978900</v>
      </c>
      <c r="J15" s="12">
        <v>82983098.310000002</v>
      </c>
      <c r="K15" s="12">
        <v>37817572.859999999</v>
      </c>
      <c r="L15" s="10">
        <f t="shared" si="2"/>
        <v>45.574926710284181</v>
      </c>
      <c r="M15" s="12">
        <f t="shared" si="3"/>
        <v>45.572620967615443</v>
      </c>
      <c r="N15" s="11">
        <f>K15/K8*100</f>
        <v>9.021803707551058</v>
      </c>
      <c r="O15" s="9">
        <f>SUM(E15/K15*100)</f>
        <v>120.09521099657373</v>
      </c>
      <c r="P15" s="9">
        <f t="shared" si="4"/>
        <v>-6.5288428533508025</v>
      </c>
    </row>
    <row r="16" spans="1:16" ht="84.75" customHeight="1" x14ac:dyDescent="0.25">
      <c r="A16" s="2" t="s">
        <v>40</v>
      </c>
      <c r="B16" s="3"/>
      <c r="C16" s="10">
        <v>78153700</v>
      </c>
      <c r="D16" s="12">
        <v>83007416.599999994</v>
      </c>
      <c r="E16" s="12">
        <v>30084473.780000001</v>
      </c>
      <c r="F16" s="10">
        <f t="shared" si="0"/>
        <v>38.49398528796462</v>
      </c>
      <c r="G16" s="10">
        <f t="shared" si="1"/>
        <v>36.243115389281975</v>
      </c>
      <c r="H16" s="11">
        <f>E16/E8*100</f>
        <v>7.5097377500326594</v>
      </c>
      <c r="I16" s="10">
        <v>71565800</v>
      </c>
      <c r="J16" s="12">
        <v>70407445.950000003</v>
      </c>
      <c r="K16" s="12">
        <v>28712469.460000001</v>
      </c>
      <c r="L16" s="10">
        <f t="shared" si="2"/>
        <v>40.120377973836668</v>
      </c>
      <c r="M16" s="12">
        <f t="shared" si="3"/>
        <v>40.780444557512027</v>
      </c>
      <c r="N16" s="11">
        <f>K16/K8*100</f>
        <v>6.8496797609441966</v>
      </c>
      <c r="O16" s="9">
        <f>SUM(E16/K16*100)</f>
        <v>104.77842674560394</v>
      </c>
      <c r="P16" s="9">
        <f t="shared" si="4"/>
        <v>-4.5373291682300518</v>
      </c>
    </row>
    <row r="17" spans="1:16" ht="48.75" customHeight="1" x14ac:dyDescent="0.25">
      <c r="A17" s="2" t="s">
        <v>19</v>
      </c>
      <c r="B17" s="3"/>
      <c r="C17" s="10">
        <v>73199500</v>
      </c>
      <c r="D17" s="12">
        <v>86236698.420000002</v>
      </c>
      <c r="E17" s="12">
        <v>22536611.199999999</v>
      </c>
      <c r="F17" s="10">
        <f t="shared" si="0"/>
        <v>30.787930518651084</v>
      </c>
      <c r="G17" s="10">
        <f t="shared" si="1"/>
        <v>26.133434619956773</v>
      </c>
      <c r="H17" s="11">
        <f>E17/E8*100</f>
        <v>5.6256273958483316</v>
      </c>
      <c r="I17" s="10">
        <v>59050900</v>
      </c>
      <c r="J17" s="12">
        <v>61299427.93</v>
      </c>
      <c r="K17" s="12">
        <v>18404258</v>
      </c>
      <c r="L17" s="10">
        <f t="shared" si="2"/>
        <v>31.166769685136043</v>
      </c>
      <c r="M17" s="12">
        <f t="shared" si="3"/>
        <v>30.023539568781093</v>
      </c>
      <c r="N17" s="11">
        <f>K17/K8*100</f>
        <v>4.3905409708286136</v>
      </c>
      <c r="O17" s="9">
        <f>SUM(E17/K17*100)</f>
        <v>122.45324533050992</v>
      </c>
      <c r="P17" s="9">
        <f t="shared" si="4"/>
        <v>-3.8901049488243196</v>
      </c>
    </row>
    <row r="18" spans="1:16" ht="49.5" customHeight="1" x14ac:dyDescent="0.25">
      <c r="A18" s="2" t="s">
        <v>20</v>
      </c>
      <c r="B18" s="3"/>
      <c r="C18" s="10">
        <v>18761300</v>
      </c>
      <c r="D18" s="12">
        <v>21634760.789999999</v>
      </c>
      <c r="E18" s="12">
        <v>12536096.9</v>
      </c>
      <c r="F18" s="10">
        <f t="shared" si="0"/>
        <v>66.818913934535445</v>
      </c>
      <c r="G18" s="10">
        <f t="shared" si="1"/>
        <v>57.944236230217186</v>
      </c>
      <c r="H18" s="16">
        <f>E18/E8*100</f>
        <v>3.1292819284937283</v>
      </c>
      <c r="I18" s="10">
        <v>19780300</v>
      </c>
      <c r="J18" s="12">
        <v>23990160.170000002</v>
      </c>
      <c r="K18" s="12">
        <v>12721087.880000001</v>
      </c>
      <c r="L18" s="10">
        <f t="shared" si="2"/>
        <v>64.311905683938065</v>
      </c>
      <c r="M18" s="12">
        <f t="shared" si="3"/>
        <v>53.026273229754764</v>
      </c>
      <c r="N18" s="11">
        <f>K18/K8*100</f>
        <v>3.0347573659666867</v>
      </c>
      <c r="O18" s="9">
        <f>SUM(E18/K18*100)</f>
        <v>98.54579276752861</v>
      </c>
      <c r="P18" s="9">
        <f t="shared" si="4"/>
        <v>4.9179630004624215</v>
      </c>
    </row>
    <row r="19" spans="1:16" ht="48.75" customHeight="1" x14ac:dyDescent="0.25">
      <c r="A19" s="2" t="s">
        <v>21</v>
      </c>
      <c r="B19" s="3"/>
      <c r="C19" s="10">
        <v>32456200</v>
      </c>
      <c r="D19" s="12">
        <v>61886498.609999999</v>
      </c>
      <c r="E19" s="12">
        <v>12451157.43</v>
      </c>
      <c r="F19" s="10">
        <f t="shared" si="0"/>
        <v>38.362955090244697</v>
      </c>
      <c r="G19" s="10">
        <f t="shared" si="1"/>
        <v>20.119343814335725</v>
      </c>
      <c r="H19" s="11">
        <f>E19/E8*100</f>
        <v>3.1080791928570215</v>
      </c>
      <c r="I19" s="10">
        <v>26476700</v>
      </c>
      <c r="J19" s="12">
        <v>55082064.899999999</v>
      </c>
      <c r="K19" s="12">
        <v>14201632.83</v>
      </c>
      <c r="L19" s="10">
        <f t="shared" si="2"/>
        <v>53.638228442366312</v>
      </c>
      <c r="M19" s="12">
        <f t="shared" si="3"/>
        <v>25.782680543626462</v>
      </c>
      <c r="N19" s="11">
        <f>K19/K8*100</f>
        <v>3.3879578732693116</v>
      </c>
      <c r="O19" s="9">
        <f>IFERROR(E19/K19*100,0)</f>
        <v>87.674125778676398</v>
      </c>
      <c r="P19" s="9">
        <f t="shared" si="4"/>
        <v>-5.6633367292907373</v>
      </c>
    </row>
    <row r="20" spans="1:16" ht="51" customHeight="1" x14ac:dyDescent="0.25">
      <c r="A20" s="2" t="s">
        <v>22</v>
      </c>
      <c r="B20" s="3"/>
      <c r="C20" s="10">
        <v>896000</v>
      </c>
      <c r="D20" s="12">
        <v>9520458.2799999993</v>
      </c>
      <c r="E20" s="12">
        <v>269000</v>
      </c>
      <c r="F20" s="10">
        <f t="shared" si="0"/>
        <v>30.022321428571431</v>
      </c>
      <c r="G20" s="10">
        <f t="shared" si="1"/>
        <v>2.8254942366072742</v>
      </c>
      <c r="H20" s="11">
        <f>E20/E8*100</f>
        <v>6.7148239637874266E-2</v>
      </c>
      <c r="I20" s="10">
        <v>946000</v>
      </c>
      <c r="J20" s="12">
        <v>1214694</v>
      </c>
      <c r="K20" s="12">
        <v>275000</v>
      </c>
      <c r="L20" s="10">
        <f t="shared" si="2"/>
        <v>29.069767441860467</v>
      </c>
      <c r="M20" s="12">
        <f t="shared" si="3"/>
        <v>22.639446642528902</v>
      </c>
      <c r="N20" s="11">
        <f>K20/K8*100</f>
        <v>6.5604316510769894E-2</v>
      </c>
      <c r="O20" s="9">
        <f>IFERROR(E20/K20*100,0)</f>
        <v>97.818181818181813</v>
      </c>
      <c r="P20" s="9">
        <f t="shared" si="4"/>
        <v>-19.813952405921629</v>
      </c>
    </row>
    <row r="21" spans="1:16" ht="51.75" customHeight="1" x14ac:dyDescent="0.25">
      <c r="A21" s="2" t="s">
        <v>23</v>
      </c>
      <c r="B21" s="3"/>
      <c r="C21" s="10">
        <v>16611600</v>
      </c>
      <c r="D21" s="12">
        <v>16117969.550000001</v>
      </c>
      <c r="E21" s="12">
        <v>4756943.6500000004</v>
      </c>
      <c r="F21" s="10">
        <f t="shared" si="0"/>
        <v>28.636276156420813</v>
      </c>
      <c r="G21" s="10">
        <f t="shared" si="1"/>
        <v>29.513293440860238</v>
      </c>
      <c r="H21" s="11">
        <f>E21/E8*100</f>
        <v>1.1874364020597188</v>
      </c>
      <c r="I21" s="10">
        <v>15345100</v>
      </c>
      <c r="J21" s="12">
        <v>14562442</v>
      </c>
      <c r="K21" s="12">
        <v>5428049.0300000003</v>
      </c>
      <c r="L21" s="10">
        <f t="shared" si="2"/>
        <v>35.373174694202056</v>
      </c>
      <c r="M21" s="12">
        <f t="shared" si="3"/>
        <v>37.274304886501866</v>
      </c>
      <c r="N21" s="11">
        <f>K21/K8*100</f>
        <v>1.2949216240003545</v>
      </c>
      <c r="O21" s="9">
        <f>SUM(E21/K21*100)</f>
        <v>87.636342702674526</v>
      </c>
      <c r="P21" s="9">
        <f t="shared" si="4"/>
        <v>-7.7610114456416284</v>
      </c>
    </row>
    <row r="22" spans="1:16" ht="50.25" customHeight="1" x14ac:dyDescent="0.25">
      <c r="A22" s="2" t="s">
        <v>24</v>
      </c>
      <c r="B22" s="3"/>
      <c r="C22" s="10">
        <v>2598200</v>
      </c>
      <c r="D22" s="12">
        <v>2823446</v>
      </c>
      <c r="E22" s="12">
        <v>1049346</v>
      </c>
      <c r="F22" s="10">
        <f t="shared" si="0"/>
        <v>40.387422061427145</v>
      </c>
      <c r="G22" s="10">
        <f t="shared" si="1"/>
        <v>37.165435428904964</v>
      </c>
      <c r="H22" s="11">
        <f>E22/E8*100</f>
        <v>0.2619395415280476</v>
      </c>
      <c r="I22" s="10">
        <v>2428100</v>
      </c>
      <c r="J22" s="12">
        <v>2428100</v>
      </c>
      <c r="K22" s="12">
        <v>739050</v>
      </c>
      <c r="L22" s="10">
        <f t="shared" si="2"/>
        <v>30.437379020633415</v>
      </c>
      <c r="M22" s="12">
        <f t="shared" si="3"/>
        <v>30.437379020633415</v>
      </c>
      <c r="N22" s="11">
        <f>K22/K8*100</f>
        <v>0.17630861860830721</v>
      </c>
      <c r="O22" s="9">
        <f>SUM(E22/K22*100)</f>
        <v>141.98579257154455</v>
      </c>
      <c r="P22" s="9">
        <f t="shared" si="4"/>
        <v>6.7280564082715486</v>
      </c>
    </row>
    <row r="23" spans="1:16" ht="49.5" customHeight="1" x14ac:dyDescent="0.25">
      <c r="A23" s="2" t="s">
        <v>25</v>
      </c>
      <c r="B23" s="3"/>
      <c r="C23" s="10">
        <v>129500</v>
      </c>
      <c r="D23" s="12">
        <v>470000</v>
      </c>
      <c r="E23" s="12">
        <v>0</v>
      </c>
      <c r="F23" s="10">
        <f t="shared" si="0"/>
        <v>0</v>
      </c>
      <c r="G23" s="10">
        <f t="shared" si="1"/>
        <v>0</v>
      </c>
      <c r="H23" s="11">
        <f>E23/E8*100</f>
        <v>0</v>
      </c>
      <c r="I23" s="10">
        <v>129500</v>
      </c>
      <c r="J23" s="12">
        <v>765000</v>
      </c>
      <c r="K23" s="12">
        <v>0</v>
      </c>
      <c r="L23" s="10">
        <f>SUM(K23/I23*100)</f>
        <v>0</v>
      </c>
      <c r="M23" s="12">
        <f>SUM(K23/J23*100)</f>
        <v>0</v>
      </c>
      <c r="N23" s="11">
        <v>0</v>
      </c>
      <c r="O23" s="9">
        <f>IFERROR(E23/K23*100,0)</f>
        <v>0</v>
      </c>
      <c r="P23" s="9">
        <f>SUM(G23-M23)</f>
        <v>0</v>
      </c>
    </row>
    <row r="24" spans="1:16" ht="98.25" customHeight="1" x14ac:dyDescent="0.25">
      <c r="A24" s="2" t="s">
        <v>26</v>
      </c>
      <c r="B24" s="3"/>
      <c r="C24" s="10">
        <v>31994500</v>
      </c>
      <c r="D24" s="12">
        <v>34196263.899999999</v>
      </c>
      <c r="E24" s="12">
        <v>9150557.9100000001</v>
      </c>
      <c r="F24" s="10">
        <f t="shared" si="0"/>
        <v>28.600409164075074</v>
      </c>
      <c r="G24" s="10">
        <f t="shared" si="1"/>
        <v>26.75894049934502</v>
      </c>
      <c r="H24" s="11">
        <f>E24/E8*100</f>
        <v>2.284177900969985</v>
      </c>
      <c r="I24" s="10">
        <v>29275500</v>
      </c>
      <c r="J24" s="12">
        <v>29721879.649999999</v>
      </c>
      <c r="K24" s="12">
        <v>9106396.1999999993</v>
      </c>
      <c r="L24" s="10">
        <f t="shared" si="2"/>
        <v>31.10586053184403</v>
      </c>
      <c r="M24" s="12">
        <f t="shared" si="3"/>
        <v>30.63869549044486</v>
      </c>
      <c r="N24" s="11">
        <f>K24/K8*100</f>
        <v>2.1724323584628076</v>
      </c>
      <c r="O24" s="9">
        <f>SUM(E24/K24*100)</f>
        <v>100.48495265338883</v>
      </c>
      <c r="P24" s="9">
        <f t="shared" si="4"/>
        <v>-3.8797549910998406</v>
      </c>
    </row>
    <row r="25" spans="1:16" ht="58.5" customHeight="1" x14ac:dyDescent="0.25">
      <c r="A25" s="2" t="s">
        <v>41</v>
      </c>
      <c r="B25" s="3"/>
      <c r="C25" s="10">
        <v>0</v>
      </c>
      <c r="D25" s="12">
        <v>0</v>
      </c>
      <c r="E25" s="12">
        <v>0</v>
      </c>
      <c r="F25" s="10">
        <v>0</v>
      </c>
      <c r="G25" s="10">
        <v>0</v>
      </c>
      <c r="H25" s="11">
        <f>E25/E8*100</f>
        <v>0</v>
      </c>
      <c r="I25" s="10">
        <v>0</v>
      </c>
      <c r="J25" s="12">
        <v>0</v>
      </c>
      <c r="K25" s="12">
        <v>0</v>
      </c>
      <c r="L25" s="10">
        <v>0</v>
      </c>
      <c r="M25" s="12">
        <v>0</v>
      </c>
      <c r="N25" s="11">
        <f>K25/K8*100</f>
        <v>0</v>
      </c>
      <c r="O25" s="9">
        <f>IFERROR(E25/K25*100,0)</f>
        <v>0</v>
      </c>
      <c r="P25" s="9">
        <f t="shared" si="4"/>
        <v>0</v>
      </c>
    </row>
    <row r="26" spans="1:16" ht="63.75" customHeight="1" x14ac:dyDescent="0.25">
      <c r="A26" s="2" t="s">
        <v>27</v>
      </c>
      <c r="B26" s="3"/>
      <c r="C26" s="10">
        <v>847800</v>
      </c>
      <c r="D26" s="12">
        <v>847800</v>
      </c>
      <c r="E26" s="12">
        <v>164487.67999999999</v>
      </c>
      <c r="F26" s="10">
        <f t="shared" si="0"/>
        <v>19.401707949988204</v>
      </c>
      <c r="G26" s="10">
        <f t="shared" si="1"/>
        <v>19.401707949988204</v>
      </c>
      <c r="H26" s="11">
        <f>E26/E8*100+0.1</f>
        <v>0.14105969574021554</v>
      </c>
      <c r="I26" s="10">
        <v>780600</v>
      </c>
      <c r="J26" s="12">
        <v>516340</v>
      </c>
      <c r="K26" s="12">
        <v>134091.97</v>
      </c>
      <c r="L26" s="10">
        <f t="shared" si="2"/>
        <v>17.178064309505508</v>
      </c>
      <c r="M26" s="12">
        <f t="shared" si="3"/>
        <v>25.969704070960997</v>
      </c>
      <c r="N26" s="11">
        <f>K26/K8*100+0.1</f>
        <v>0.13198913469611878</v>
      </c>
      <c r="O26" s="9">
        <f>IFERROR(E26/K26*100,0)</f>
        <v>122.66780777402255</v>
      </c>
      <c r="P26" s="9">
        <f t="shared" si="4"/>
        <v>-6.5679961209727935</v>
      </c>
    </row>
    <row r="27" spans="1:16" ht="60.75" customHeight="1" x14ac:dyDescent="0.25">
      <c r="A27" s="2" t="s">
        <v>43</v>
      </c>
      <c r="B27" s="3"/>
      <c r="C27" s="10">
        <v>9243400</v>
      </c>
      <c r="D27" s="12">
        <v>9298098.5199999996</v>
      </c>
      <c r="E27" s="12">
        <v>1719510.86</v>
      </c>
      <c r="F27" s="10">
        <f t="shared" si="0"/>
        <v>18.602579786658591</v>
      </c>
      <c r="G27" s="10">
        <f t="shared" si="1"/>
        <v>18.493145198465808</v>
      </c>
      <c r="H27" s="11">
        <f>E27/E8*100</f>
        <v>0.42922723898590071</v>
      </c>
      <c r="I27" s="10">
        <v>4631100</v>
      </c>
      <c r="J27" s="12">
        <v>15965432.550000001</v>
      </c>
      <c r="K27" s="12">
        <v>2800602</v>
      </c>
      <c r="L27" s="10">
        <f t="shared" si="2"/>
        <v>60.47379672216104</v>
      </c>
      <c r="M27" s="12">
        <f t="shared" si="3"/>
        <v>17.541660654850219</v>
      </c>
      <c r="N27" s="11">
        <f>K27/K8*100</f>
        <v>0.66811483646798242</v>
      </c>
      <c r="O27" s="9">
        <f>IFERROR(E27/K27*100,0)</f>
        <v>61.397901594014435</v>
      </c>
      <c r="P27" s="9">
        <f t="shared" si="4"/>
        <v>0.95148454361558876</v>
      </c>
    </row>
    <row r="28" spans="1:16" ht="78.75" x14ac:dyDescent="0.25">
      <c r="A28" s="2" t="s">
        <v>42</v>
      </c>
      <c r="B28" s="3"/>
      <c r="C28" s="11">
        <v>0</v>
      </c>
      <c r="D28" s="12">
        <v>20475225</v>
      </c>
      <c r="E28" s="12">
        <v>20475225</v>
      </c>
      <c r="F28" s="10">
        <v>0</v>
      </c>
      <c r="G28" s="10">
        <f t="shared" ref="G28" si="6">SUM(E28/D28*100)</f>
        <v>100</v>
      </c>
      <c r="H28" s="11">
        <f>E28/E8*100</f>
        <v>5.1110606503323206</v>
      </c>
      <c r="I28" s="11">
        <v>203835200</v>
      </c>
      <c r="J28" s="12">
        <v>329401700</v>
      </c>
      <c r="K28" s="12">
        <v>105798747.03</v>
      </c>
      <c r="L28" s="10">
        <f>IFERROR(K28/I28*100,0)</f>
        <v>51.904061236724573</v>
      </c>
      <c r="M28" s="12">
        <f t="shared" si="3"/>
        <v>32.118458110568341</v>
      </c>
      <c r="N28" s="11">
        <f>K28/K8*100</f>
        <v>25.239470860359987</v>
      </c>
      <c r="O28" s="9">
        <f>IFERROR(E28/K28*100,0)</f>
        <v>19.352993844240991</v>
      </c>
      <c r="P28" s="9">
        <f>SUM(G28-M28)</f>
        <v>67.881541889431659</v>
      </c>
    </row>
    <row r="29" spans="1:16" ht="15.75" x14ac:dyDescent="0.25">
      <c r="J29" t="s">
        <v>44</v>
      </c>
      <c r="N29" s="15"/>
    </row>
  </sheetData>
  <mergeCells count="18">
    <mergeCell ref="P5:P6"/>
    <mergeCell ref="A1:O1"/>
    <mergeCell ref="A2:O2"/>
    <mergeCell ref="A4:A6"/>
    <mergeCell ref="B4:B6"/>
    <mergeCell ref="C4:H4"/>
    <mergeCell ref="I4:I6"/>
    <mergeCell ref="J4:P4"/>
    <mergeCell ref="C5:C6"/>
    <mergeCell ref="D5:D6"/>
    <mergeCell ref="E5:E6"/>
    <mergeCell ref="F5:G5"/>
    <mergeCell ref="H5:H6"/>
    <mergeCell ref="J5:J6"/>
    <mergeCell ref="K5:K6"/>
    <mergeCell ref="L5:M5"/>
    <mergeCell ref="N5:N6"/>
    <mergeCell ref="O5:O6"/>
  </mergeCells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5 месяцев 2024 года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fu5</dc:creator>
  <cp:lastModifiedBy>fu7</cp:lastModifiedBy>
  <cp:lastPrinted>2024-06-11T06:44:36Z</cp:lastPrinted>
  <dcterms:created xsi:type="dcterms:W3CDTF">2016-08-26T05:17:14Z</dcterms:created>
  <dcterms:modified xsi:type="dcterms:W3CDTF">2024-06-11T06:45:54Z</dcterms:modified>
</cp:coreProperties>
</file>